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20" windowWidth="11355" windowHeight="6585" activeTab="0"/>
  </bookViews>
  <sheets>
    <sheet name="Maste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S_L">'Master'!$L$20</definedName>
    <definedName name="ABS_L___Req___6.831001PV">'Master'!$L$20</definedName>
    <definedName name="ABS_L___Req__6.8484982PV_____M__Pmb_Mb__1.323677PV">'Master'!$L$1</definedName>
    <definedName name="ABS_L_6.848498_PV">'Master'!$U$1</definedName>
    <definedName name="AbsHours">'Master'!$G$20</definedName>
    <definedName name="AbsLet">'Master'!$L$20</definedName>
    <definedName name="AbsPMB">'Master'!$K$24</definedName>
    <definedName name="BALLOT">'Master'!$J$10</definedName>
    <definedName name="Ballot_Print_0.245564__PV">'Master'!$O$1</definedName>
    <definedName name="CARDS">'Master'!$J$12</definedName>
    <definedName name="CostPV">'Master'!$J$7</definedName>
    <definedName name="DRAYAGE">'Master'!$Q$7</definedName>
    <definedName name="Drayage__PVP">'Master'!$P$7</definedName>
    <definedName name="Election_Supplies__PVP">'Master'!$Q$5</definedName>
    <definedName name="ENVELOPES">'Master'!$J$7</definedName>
    <definedName name="Envelopes__0.021143_PV">'Master'!$N$1</definedName>
    <definedName name="FP">'Master'!$Q$6</definedName>
    <definedName name="INDEX">'Master'!$J$8</definedName>
    <definedName name="InsertingLabor">'Master'!$Q$13</definedName>
    <definedName name="INSERTS">'Master'!$J$11</definedName>
    <definedName name="Inserts_0.351949_PV">'Master'!$P$1</definedName>
    <definedName name="Labor">'Master'!$J$42</definedName>
    <definedName name="Labor_Admin__.537535_PV">'Master'!$Q$1</definedName>
    <definedName name="Labor_Admin__.695453_PV">'Master'!$Q$1</definedName>
    <definedName name="Labor_Admin__PV">'Master'!$Q$1</definedName>
    <definedName name="Labor_Admin_0.701965__PV">'Master'!$J$29</definedName>
    <definedName name="Labor_Admin_0.701965_PV">'Master'!$Q$1</definedName>
    <definedName name="Labor_Benefits_PV">'Master'!$J$29</definedName>
    <definedName name="MB">'Master'!$L$22</definedName>
    <definedName name="MbPOSTAGE">'Master'!$Q$9</definedName>
    <definedName name="Misc">'Master'!$J$15</definedName>
    <definedName name="MiscFees_0.357266_PV">'Master'!$K$1</definedName>
    <definedName name="Perm">'Master'!$L$21</definedName>
    <definedName name="POSTAGE">'Master'!$J$6</definedName>
    <definedName name="Postage_0.105935_PV">'Master'!$J$1</definedName>
    <definedName name="Postage_0.134265_PV">'Master'!$J$1</definedName>
    <definedName name="_xlnm.Print_Area" localSheetId="0">'Master'!$A$1:$W$42</definedName>
    <definedName name="PV_Cost">'Master'!$L$20</definedName>
    <definedName name="RENT">'Master'!$G$2</definedName>
    <definedName name="ROSTER">'Master'!$J$9</definedName>
    <definedName name="Roster_0.013748_PV">'Master'!$M$1</definedName>
    <definedName name="Samp_Bal_Postage__prepared_by_drafting">'Master'!$F$6</definedName>
    <definedName name="Sample_Ballot_Envelopes_Ea.">'Master'!$Q$12</definedName>
    <definedName name="Spanish">'Master'!$J$14</definedName>
    <definedName name="Spanish_0.209808_PV">'Master'!$T$1</definedName>
    <definedName name="SpanishLabor">'Master'!$H$14</definedName>
    <definedName name="SUPPLIES">'Master'!$Q$5</definedName>
    <definedName name="VAN">'Master'!$J$13</definedName>
  </definedNames>
  <calcPr fullCalcOnLoad="1" fullPrecision="0"/>
</workbook>
</file>

<file path=xl/sharedStrings.xml><?xml version="1.0" encoding="utf-8"?>
<sst xmlns="http://schemas.openxmlformats.org/spreadsheetml/2006/main" count="51" uniqueCount="50">
  <si>
    <t>Style</t>
  </si>
  <si>
    <t>Agency</t>
  </si>
  <si>
    <t>Agcy P/Sty</t>
  </si>
  <si>
    <t>Vote Prec</t>
  </si>
  <si>
    <t>Free Prec</t>
  </si>
  <si>
    <t>Count</t>
  </si>
  <si>
    <t>EOPayroll</t>
  </si>
  <si>
    <t>PrecIndex</t>
  </si>
  <si>
    <t>CostPV</t>
  </si>
  <si>
    <t>Van</t>
  </si>
  <si>
    <t>Total</t>
  </si>
  <si>
    <t>TotalHours</t>
  </si>
  <si>
    <t>Number of Voting Precincts</t>
  </si>
  <si>
    <t>Polling Place Rent, PVP</t>
  </si>
  <si>
    <t>Postage Letter Absentee Applications Ea.</t>
  </si>
  <si>
    <t>Contra Costa County Tax Rate</t>
  </si>
  <si>
    <t>Election Date</t>
  </si>
  <si>
    <t>Election Supplies, PVP</t>
  </si>
  <si>
    <t>InvTotal</t>
  </si>
  <si>
    <t>OfficeLabor</t>
  </si>
  <si>
    <t>15 Day Close Registration</t>
  </si>
  <si>
    <t>Drayage, PVP</t>
  </si>
  <si>
    <t>Postage Mail Ballot Ea.</t>
  </si>
  <si>
    <t>Postage Permanent Absentees Ea.</t>
  </si>
  <si>
    <t>Issued</t>
  </si>
  <si>
    <t>Absentees</t>
  </si>
  <si>
    <t>Hours</t>
  </si>
  <si>
    <t>Labor Cost</t>
  </si>
  <si>
    <t>Total Cost</t>
  </si>
  <si>
    <t>Permanent Absentees</t>
  </si>
  <si>
    <t>Mail Ballots</t>
  </si>
  <si>
    <t xml:space="preserve">Samp Bal Postage </t>
  </si>
  <si>
    <t>Spanish (Supplies,Print,Postage,Labor)</t>
  </si>
  <si>
    <t>Bilingual Ballot/Sample Ballot Print</t>
  </si>
  <si>
    <t>ES&amp;S Header Precinct Cards</t>
  </si>
  <si>
    <t>Bilingual Sample Ballot Envelopes</t>
  </si>
  <si>
    <t>TotalBenefits</t>
  </si>
  <si>
    <t>Labor/Benefits</t>
  </si>
  <si>
    <t>TotalSalary</t>
  </si>
  <si>
    <t>*printing costs, services, supplies, postage not covered by any other categories listed above</t>
  </si>
  <si>
    <t>(Misc)Other Direct Costs*</t>
  </si>
  <si>
    <t>Roster/Provisional Roster</t>
  </si>
  <si>
    <t>Sample Ballot Inserts Print/Stuff/Mail**</t>
  </si>
  <si>
    <t>**absentee application/polling place notice, instructions to voters booklet, stuff/mail sample ballots</t>
  </si>
  <si>
    <t>Total Indirect</t>
  </si>
  <si>
    <t>GrantTotal</t>
  </si>
  <si>
    <t>Direct/Indirect Cost</t>
  </si>
  <si>
    <r>
      <t>Invoice Mailing Date</t>
    </r>
    <r>
      <rPr>
        <b/>
        <sz val="9"/>
        <rFont val="Arial"/>
        <family val="2"/>
      </rPr>
      <t xml:space="preserve"> 01/20/2009</t>
    </r>
  </si>
  <si>
    <t xml:space="preserve">PRESIDENTIAL GENERAL ELECTION COSTS </t>
  </si>
  <si>
    <t>Labor_Admin 3.52011 PV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</si>
</sst>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#,##0.000"/>
    <numFmt numFmtId="166" formatCode="#,##0.0000"/>
    <numFmt numFmtId="167" formatCode="#,##0.00000"/>
    <numFmt numFmtId="168" formatCode="#,##0.0000000"/>
    <numFmt numFmtId="169" formatCode="#,##0.00000000"/>
    <numFmt numFmtId="170" formatCode="0.00_);\(0.00\)"/>
    <numFmt numFmtId="171" formatCode="0.00000_);\(0.00000\)"/>
    <numFmt numFmtId="172" formatCode="0.000000_);\(0.000000\)"/>
    <numFmt numFmtId="173" formatCode="0.0000000_);\(0.0000000\)"/>
    <numFmt numFmtId="174" formatCode="&quot;$&quot;#,##0.00"/>
    <numFmt numFmtId="175" formatCode="0_);\(0\)"/>
    <numFmt numFmtId="176" formatCode="#,##0.000000_);\(#,##0.000000\)"/>
    <numFmt numFmtId="177" formatCode="0.000000"/>
    <numFmt numFmtId="178" formatCode="mmmm\ d\,\ yyyy"/>
    <numFmt numFmtId="179" formatCode="000.000000"/>
    <numFmt numFmtId="180" formatCode="&quot;$&quot;#,##0.000000_);\(&quot;$&quot;#,##0.000000\)"/>
    <numFmt numFmtId="181" formatCode="000.0"/>
    <numFmt numFmtId="182" formatCode="&quot;$&quot;#,##0.000000;[Red]&quot;$&quot;#,##0.000000"/>
    <numFmt numFmtId="183" formatCode="0.0"/>
    <numFmt numFmtId="184" formatCode="0.0_);\(0.0\)"/>
    <numFmt numFmtId="185" formatCode="#,##0.0000_);\(#,##0.0000\)"/>
    <numFmt numFmtId="186" formatCode="#,##0.000_);\(#,##0.000\)"/>
    <numFmt numFmtId="187" formatCode="mm/dd/yy"/>
    <numFmt numFmtId="188" formatCode="mm/dd/yyyy"/>
    <numFmt numFmtId="189" formatCode="#,##0.0_);\(#,##0.0\)"/>
    <numFmt numFmtId="190" formatCode="dd\-mmm\-yy"/>
    <numFmt numFmtId="191" formatCode="#,##0.00;[Red]#,##0.00"/>
    <numFmt numFmtId="192" formatCode="#,##0.000;[Red]#,##0.000"/>
    <numFmt numFmtId="193" formatCode="0.000000;[Red]0.000000"/>
    <numFmt numFmtId="194" formatCode="#,##0.000000;[Red]#,##0.000000"/>
    <numFmt numFmtId="195" formatCode="#,##0;[Red]#,##0"/>
    <numFmt numFmtId="196" formatCode="&quot;$&quot;#,##0.00;[Red]&quot;$&quot;#,##0.00"/>
  </numFmts>
  <fonts count="11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1">
      <alignment/>
      <protection/>
    </xf>
  </cellStyleXfs>
  <cellXfs count="2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/>
    </xf>
    <xf numFmtId="179" fontId="4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39" fontId="0" fillId="0" borderId="5" xfId="0" applyNumberFormat="1" applyBorder="1" applyAlignment="1">
      <alignment/>
    </xf>
    <xf numFmtId="176" fontId="1" fillId="0" borderId="1" xfId="0" applyNumberFormat="1" applyFont="1" applyBorder="1" applyAlignment="1">
      <alignment wrapText="1"/>
    </xf>
    <xf numFmtId="176" fontId="1" fillId="0" borderId="1" xfId="0" applyNumberFormat="1" applyFont="1" applyBorder="1" applyAlignment="1">
      <alignment/>
    </xf>
    <xf numFmtId="175" fontId="0" fillId="0" borderId="1" xfId="0" applyNumberFormat="1" applyBorder="1" applyAlignment="1">
      <alignment horizontal="right"/>
    </xf>
    <xf numFmtId="181" fontId="2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right"/>
    </xf>
    <xf numFmtId="39" fontId="2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3" xfId="0" applyFont="1" applyBorder="1" applyAlignment="1">
      <alignment horizontal="right"/>
    </xf>
    <xf numFmtId="37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8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8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1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/>
    </xf>
    <xf numFmtId="0" fontId="4" fillId="0" borderId="25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" xfId="0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27" xfId="0" applyFont="1" applyBorder="1" applyAlignment="1">
      <alignment horizontal="right"/>
    </xf>
    <xf numFmtId="0" fontId="1" fillId="0" borderId="27" xfId="0" applyFont="1" applyBorder="1" applyAlignment="1">
      <alignment/>
    </xf>
    <xf numFmtId="1" fontId="0" fillId="0" borderId="4" xfId="0" applyNumberFormat="1" applyBorder="1" applyAlignment="1">
      <alignment/>
    </xf>
    <xf numFmtId="0" fontId="0" fillId="0" borderId="28" xfId="0" applyBorder="1" applyAlignment="1">
      <alignment/>
    </xf>
    <xf numFmtId="0" fontId="6" fillId="0" borderId="18" xfId="0" applyFont="1" applyBorder="1" applyAlignment="1">
      <alignment/>
    </xf>
    <xf numFmtId="6" fontId="4" fillId="0" borderId="5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81" fontId="1" fillId="0" borderId="1" xfId="0" applyNumberFormat="1" applyFont="1" applyBorder="1" applyAlignment="1">
      <alignment wrapText="1"/>
    </xf>
    <xf numFmtId="176" fontId="2" fillId="0" borderId="1" xfId="0" applyNumberFormat="1" applyFont="1" applyBorder="1" applyAlignment="1">
      <alignment wrapText="1"/>
    </xf>
    <xf numFmtId="181" fontId="1" fillId="0" borderId="1" xfId="0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 wrapText="1"/>
    </xf>
    <xf numFmtId="0" fontId="4" fillId="0" borderId="31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9" fontId="4" fillId="0" borderId="1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0" fontId="8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93" fontId="1" fillId="0" borderId="1" xfId="0" applyNumberFormat="1" applyFont="1" applyBorder="1" applyAlignment="1">
      <alignment horizontal="center" wrapText="1"/>
    </xf>
    <xf numFmtId="191" fontId="1" fillId="0" borderId="1" xfId="0" applyNumberFormat="1" applyFont="1" applyBorder="1" applyAlignment="1">
      <alignment horizontal="center" wrapText="1"/>
    </xf>
    <xf numFmtId="176" fontId="4" fillId="0" borderId="17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/>
    </xf>
    <xf numFmtId="39" fontId="4" fillId="0" borderId="1" xfId="0" applyNumberFormat="1" applyFont="1" applyBorder="1" applyAlignment="1">
      <alignment horizontal="right"/>
    </xf>
    <xf numFmtId="0" fontId="0" fillId="0" borderId="35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191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94" fontId="4" fillId="0" borderId="1" xfId="0" applyNumberFormat="1" applyFont="1" applyBorder="1" applyAlignment="1">
      <alignment/>
    </xf>
    <xf numFmtId="195" fontId="4" fillId="0" borderId="1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0" fontId="0" fillId="0" borderId="33" xfId="0" applyBorder="1" applyAlignment="1">
      <alignment/>
    </xf>
    <xf numFmtId="0" fontId="8" fillId="0" borderId="36" xfId="0" applyFont="1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8" fillId="0" borderId="40" xfId="0" applyFont="1" applyBorder="1" applyAlignment="1">
      <alignment horizontal="right"/>
    </xf>
    <xf numFmtId="187" fontId="9" fillId="0" borderId="41" xfId="0" applyNumberFormat="1" applyFont="1" applyBorder="1" applyAlignment="1">
      <alignment/>
    </xf>
    <xf numFmtId="0" fontId="6" fillId="0" borderId="1" xfId="0" applyFont="1" applyBorder="1" applyAlignment="1">
      <alignment/>
    </xf>
    <xf numFmtId="37" fontId="4" fillId="0" borderId="1" xfId="0" applyNumberFormat="1" applyFont="1" applyBorder="1" applyAlignment="1">
      <alignment horizontal="right" wrapText="1"/>
    </xf>
    <xf numFmtId="191" fontId="4" fillId="0" borderId="1" xfId="0" applyNumberFormat="1" applyFont="1" applyBorder="1" applyAlignment="1">
      <alignment horizontal="right" wrapText="1"/>
    </xf>
    <xf numFmtId="188" fontId="5" fillId="0" borderId="1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6" fillId="0" borderId="4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3" xfId="0" applyFont="1" applyBorder="1" applyAlignment="1">
      <alignment horizontal="right"/>
    </xf>
    <xf numFmtId="37" fontId="1" fillId="0" borderId="6" xfId="0" applyNumberFormat="1" applyFont="1" applyBorder="1" applyAlignment="1">
      <alignment horizontal="right" wrapText="1"/>
    </xf>
    <xf numFmtId="181" fontId="1" fillId="0" borderId="6" xfId="0" applyNumberFormat="1" applyFont="1" applyBorder="1" applyAlignment="1">
      <alignment horizontal="right" wrapText="1"/>
    </xf>
    <xf numFmtId="176" fontId="2" fillId="0" borderId="6" xfId="0" applyNumberFormat="1" applyFont="1" applyBorder="1" applyAlignment="1">
      <alignment horizontal="right" wrapText="1"/>
    </xf>
    <xf numFmtId="176" fontId="1" fillId="0" borderId="6" xfId="0" applyNumberFormat="1" applyFont="1" applyBorder="1" applyAlignment="1">
      <alignment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46" xfId="0" applyBorder="1" applyAlignment="1">
      <alignment/>
    </xf>
    <xf numFmtId="0" fontId="6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 horizontal="right"/>
    </xf>
    <xf numFmtId="37" fontId="4" fillId="0" borderId="52" xfId="0" applyNumberFormat="1" applyFont="1" applyBorder="1" applyAlignment="1">
      <alignment horizontal="right" wrapText="1"/>
    </xf>
    <xf numFmtId="191" fontId="4" fillId="0" borderId="52" xfId="0" applyNumberFormat="1" applyFont="1" applyBorder="1" applyAlignment="1">
      <alignment horizontal="right" wrapText="1"/>
    </xf>
    <xf numFmtId="191" fontId="4" fillId="0" borderId="52" xfId="0" applyNumberFormat="1" applyFont="1" applyBorder="1" applyAlignment="1">
      <alignment horizontal="right"/>
    </xf>
    <xf numFmtId="194" fontId="4" fillId="0" borderId="23" xfId="0" applyNumberFormat="1" applyFont="1" applyBorder="1" applyAlignment="1">
      <alignment/>
    </xf>
    <xf numFmtId="194" fontId="4" fillId="0" borderId="6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right"/>
    </xf>
    <xf numFmtId="175" fontId="0" fillId="0" borderId="8" xfId="0" applyNumberForma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2" fillId="0" borderId="8" xfId="0" applyNumberFormat="1" applyFont="1" applyBorder="1" applyAlignment="1">
      <alignment wrapText="1"/>
    </xf>
    <xf numFmtId="0" fontId="0" fillId="0" borderId="53" xfId="0" applyBorder="1" applyAlignment="1">
      <alignment/>
    </xf>
    <xf numFmtId="0" fontId="6" fillId="0" borderId="54" xfId="0" applyFont="1" applyBorder="1" applyAlignment="1">
      <alignment/>
    </xf>
    <xf numFmtId="4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0" fontId="5" fillId="0" borderId="56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6" xfId="21" applyFont="1" applyBorder="1" applyAlignment="1">
      <alignment horizontal="center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0" borderId="61" xfId="0" applyFont="1" applyBorder="1" applyAlignment="1">
      <alignment/>
    </xf>
    <xf numFmtId="0" fontId="6" fillId="0" borderId="62" xfId="0" applyFont="1" applyBorder="1" applyAlignment="1">
      <alignment/>
    </xf>
    <xf numFmtId="0" fontId="5" fillId="0" borderId="63" xfId="0" applyFont="1" applyBorder="1" applyAlignment="1">
      <alignment horizontal="right"/>
    </xf>
    <xf numFmtId="0" fontId="0" fillId="0" borderId="64" xfId="0" applyBorder="1" applyAlignment="1">
      <alignment/>
    </xf>
    <xf numFmtId="176" fontId="5" fillId="0" borderId="64" xfId="0" applyNumberFormat="1" applyFont="1" applyBorder="1" applyAlignment="1">
      <alignment/>
    </xf>
    <xf numFmtId="176" fontId="5" fillId="0" borderId="64" xfId="0" applyNumberFormat="1" applyFont="1" applyBorder="1" applyAlignment="1">
      <alignment horizontal="right"/>
    </xf>
    <xf numFmtId="0" fontId="0" fillId="0" borderId="65" xfId="0" applyBorder="1" applyAlignment="1">
      <alignment/>
    </xf>
    <xf numFmtId="176" fontId="0" fillId="0" borderId="1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66" xfId="0" applyFont="1" applyBorder="1" applyAlignment="1">
      <alignment horizontal="right"/>
    </xf>
    <xf numFmtId="176" fontId="5" fillId="0" borderId="7" xfId="0" applyNumberFormat="1" applyFont="1" applyBorder="1" applyAlignment="1">
      <alignment/>
    </xf>
    <xf numFmtId="176" fontId="5" fillId="0" borderId="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4" fontId="4" fillId="0" borderId="1" xfId="0" applyNumberFormat="1" applyFont="1" applyBorder="1" applyAlignment="1">
      <alignment horizontal="right"/>
    </xf>
    <xf numFmtId="194" fontId="4" fillId="0" borderId="1" xfId="0" applyNumberFormat="1" applyFont="1" applyBorder="1" applyAlignment="1">
      <alignment horizontal="right"/>
    </xf>
    <xf numFmtId="191" fontId="4" fillId="0" borderId="68" xfId="0" applyNumberFormat="1" applyFont="1" applyBorder="1" applyAlignment="1">
      <alignment/>
    </xf>
    <xf numFmtId="39" fontId="4" fillId="0" borderId="68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68" xfId="0" applyBorder="1" applyAlignment="1">
      <alignment/>
    </xf>
    <xf numFmtId="176" fontId="4" fillId="0" borderId="68" xfId="0" applyNumberFormat="1" applyFont="1" applyBorder="1" applyAlignment="1">
      <alignment/>
    </xf>
    <xf numFmtId="0" fontId="8" fillId="0" borderId="5" xfId="0" applyFont="1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59" xfId="0" applyBorder="1" applyAlignment="1">
      <alignment/>
    </xf>
    <xf numFmtId="0" fontId="10" fillId="0" borderId="3" xfId="0" applyFont="1" applyBorder="1" applyAlignment="1">
      <alignment horizontal="right"/>
    </xf>
    <xf numFmtId="0" fontId="4" fillId="0" borderId="1" xfId="0" applyFont="1" applyBorder="1" applyAlignment="1">
      <alignment/>
    </xf>
    <xf numFmtId="39" fontId="4" fillId="0" borderId="70" xfId="0" applyNumberFormat="1" applyFont="1" applyBorder="1" applyAlignment="1">
      <alignment/>
    </xf>
    <xf numFmtId="0" fontId="6" fillId="0" borderId="39" xfId="0" applyFont="1" applyBorder="1" applyAlignment="1">
      <alignment/>
    </xf>
    <xf numFmtId="191" fontId="4" fillId="0" borderId="6" xfId="0" applyNumberFormat="1" applyFont="1" applyBorder="1" applyAlignment="1">
      <alignment/>
    </xf>
    <xf numFmtId="191" fontId="4" fillId="0" borderId="1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4" fontId="4" fillId="0" borderId="23" xfId="0" applyNumberFormat="1" applyFont="1" applyBorder="1" applyAlignment="1">
      <alignment/>
    </xf>
    <xf numFmtId="191" fontId="4" fillId="0" borderId="52" xfId="0" applyNumberFormat="1" applyFont="1" applyBorder="1" applyAlignment="1">
      <alignment/>
    </xf>
    <xf numFmtId="39" fontId="4" fillId="0" borderId="52" xfId="0" applyNumberFormat="1" applyFont="1" applyBorder="1" applyAlignment="1">
      <alignment/>
    </xf>
    <xf numFmtId="176" fontId="4" fillId="0" borderId="71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/>
    </xf>
    <xf numFmtId="4" fontId="0" fillId="0" borderId="64" xfId="0" applyNumberFormat="1" applyBorder="1" applyAlignment="1">
      <alignment/>
    </xf>
    <xf numFmtId="0" fontId="4" fillId="0" borderId="59" xfId="0" applyFont="1" applyBorder="1" applyAlignment="1">
      <alignment/>
    </xf>
    <xf numFmtId="191" fontId="4" fillId="0" borderId="1" xfId="0" applyNumberFormat="1" applyFont="1" applyBorder="1" applyAlignment="1">
      <alignment/>
    </xf>
    <xf numFmtId="191" fontId="4" fillId="0" borderId="72" xfId="0" applyNumberFormat="1" applyFont="1" applyBorder="1" applyAlignment="1">
      <alignment/>
    </xf>
    <xf numFmtId="39" fontId="2" fillId="0" borderId="6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t PV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PAdmnLb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OPayro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cFe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bsC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mMBAb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panishLabo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Lab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recsuppl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panishC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PHours"/>
      <sheetName val="OCHou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OPay"/>
    </sheetNames>
    <sheetDataSet>
      <sheetData sheetId="0">
        <row r="44">
          <cell r="C44">
            <v>691.9618211382113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sc"/>
    </sheetNames>
    <sheetDataSet>
      <sheetData sheetId="0">
        <row r="94">
          <cell r="B94">
            <v>162270.2066666667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BMRequest"/>
      <sheetName val="VBMPermanent"/>
      <sheetName val="VBMMandatory"/>
    </sheetNames>
    <sheetDataSet>
      <sheetData sheetId="0">
        <row r="1">
          <cell r="B1">
            <v>40471</v>
          </cell>
        </row>
        <row r="38">
          <cell r="D38">
            <v>430698.1219267037</v>
          </cell>
        </row>
      </sheetData>
      <sheetData sheetId="1">
        <row r="1">
          <cell r="B1">
            <v>215303</v>
          </cell>
        </row>
        <row r="46">
          <cell r="D46">
            <v>294947.8232460934</v>
          </cell>
        </row>
      </sheetData>
      <sheetData sheetId="2">
        <row r="1">
          <cell r="B1">
            <v>23305</v>
          </cell>
        </row>
        <row r="26">
          <cell r="D26">
            <v>81961.98378059258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bsHours"/>
      <sheetName val="PermHours"/>
      <sheetName val="MBHours"/>
      <sheetName val="MB"/>
    </sheetNames>
    <sheetDataSet>
      <sheetData sheetId="0">
        <row r="140">
          <cell r="I140">
            <v>7003.63</v>
          </cell>
          <cell r="O140">
            <v>175281.60584950005</v>
          </cell>
        </row>
      </sheetData>
      <sheetData sheetId="1">
        <row r="33">
          <cell r="I33">
            <v>551.8599999999999</v>
          </cell>
          <cell r="O33">
            <v>16640.1310235</v>
          </cell>
        </row>
      </sheetData>
      <sheetData sheetId="2">
        <row r="49">
          <cell r="I49">
            <v>525.24</v>
          </cell>
          <cell r="O49">
            <v>13977.823878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PHours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ctionLaborBenefits"/>
      <sheetName val="SpanishLaborBenefits"/>
      <sheetName val="ProvisionalLaborBenefits"/>
      <sheetName val="TotalDirectLaborBenefits"/>
      <sheetName val="PEMTLaborBenefits1108"/>
    </sheetNames>
    <sheetDataSet>
      <sheetData sheetId="3">
        <row r="7">
          <cell r="G7">
            <v>31799.58</v>
          </cell>
          <cell r="J7">
            <v>653126.27</v>
          </cell>
          <cell r="L7">
            <v>230836.81</v>
          </cell>
        </row>
        <row r="10">
          <cell r="M10">
            <v>1016557.5304999999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cSupply"/>
      <sheetName val="Sheet2"/>
      <sheetName val="Sheet3"/>
      <sheetName val="Misc"/>
      <sheetName val="Mis"/>
      <sheetName val="Mi"/>
      <sheetName val="M"/>
      <sheetName val=""/>
      <sheetName val="p"/>
      <sheetName val="pr"/>
      <sheetName val="pre"/>
      <sheetName val="prec"/>
      <sheetName val="precs"/>
      <sheetName val="precsu"/>
      <sheetName val="precsup"/>
    </sheetNames>
    <sheetDataSet>
      <sheetData sheetId="0">
        <row r="95">
          <cell r="D95">
            <v>133.2131242349964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panish"/>
      <sheetName val="Sheet3"/>
      <sheetName val="SP1106"/>
      <sheetName val="SP606"/>
      <sheetName val="SP1105"/>
      <sheetName val="SP605"/>
      <sheetName val="SP305"/>
      <sheetName val="S1106"/>
      <sheetName val="Spa1106"/>
      <sheetName val="Span1106"/>
      <sheetName val="Spani1106"/>
      <sheetName val="Spanis1106"/>
      <sheetName val="Spanish1106"/>
      <sheetName val="Spanish106"/>
      <sheetName val="Spanish06"/>
      <sheetName val="Spanish006"/>
      <sheetName val="Spanish0206"/>
      <sheetName val="Spanish020"/>
      <sheetName val="Spanish02"/>
      <sheetName val="Spanish022"/>
      <sheetName val="Spanish0220"/>
      <sheetName val="Spanish02200"/>
    </sheetNames>
    <sheetDataSet>
      <sheetData sheetId="0">
        <row r="62">
          <cell r="D62">
            <v>10975.02304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SheetLayoutView="200" workbookViewId="0" topLeftCell="A1">
      <selection activeCell="G27" sqref="G27"/>
    </sheetView>
  </sheetViews>
  <sheetFormatPr defaultColWidth="9.140625" defaultRowHeight="12.75"/>
  <cols>
    <col min="1" max="1" width="4.421875" style="3" customWidth="1"/>
    <col min="2" max="2" width="6.8515625" style="3" customWidth="1"/>
    <col min="3" max="3" width="4.00390625" style="3" customWidth="1"/>
    <col min="4" max="5" width="3.8515625" style="3" customWidth="1"/>
    <col min="6" max="6" width="5.8515625" style="3" customWidth="1"/>
    <col min="7" max="7" width="9.00390625" style="3" customWidth="1"/>
    <col min="8" max="8" width="9.28125" style="4" customWidth="1"/>
    <col min="9" max="9" width="13.8515625" style="3" bestFit="1" customWidth="1"/>
    <col min="10" max="10" width="14.00390625" style="3" customWidth="1"/>
    <col min="11" max="11" width="10.140625" style="3" customWidth="1"/>
    <col min="12" max="12" width="8.57421875" style="3" customWidth="1"/>
    <col min="13" max="13" width="8.140625" style="3" customWidth="1"/>
    <col min="14" max="14" width="9.00390625" style="3" customWidth="1"/>
    <col min="15" max="15" width="9.140625" style="3" customWidth="1"/>
    <col min="16" max="16" width="8.421875" style="3" customWidth="1"/>
    <col min="17" max="17" width="10.00390625" style="3" customWidth="1"/>
    <col min="18" max="18" width="7.57421875" style="5" customWidth="1"/>
    <col min="19" max="19" width="7.00390625" style="70" customWidth="1"/>
    <col min="20" max="20" width="6.140625" style="7" customWidth="1"/>
    <col min="21" max="21" width="7.7109375" style="8" customWidth="1"/>
    <col min="22" max="22" width="8.28125" style="3" customWidth="1"/>
    <col min="23" max="23" width="8.57421875" style="6" customWidth="1"/>
    <col min="24" max="16384" width="9.140625" style="3" customWidth="1"/>
  </cols>
  <sheetData>
    <row r="1" spans="1:23" ht="45.75" customHeight="1" thickBot="1">
      <c r="A1" s="32" t="s">
        <v>0</v>
      </c>
      <c r="B1" s="32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2" t="str">
        <f>"EO Board  "&amp;(RENT)&amp;" PVP"</f>
        <v>EO Board  691.961821 PVP</v>
      </c>
      <c r="H1" s="95" t="str">
        <f>"Drayage "&amp;(DRAYAGE)&amp;" PVP"</f>
        <v>Drayage 367.64 PVP</v>
      </c>
      <c r="I1" s="96" t="str">
        <f>"Election Supplies $"&amp;(SUPPLIES)&amp;" PVP"</f>
        <v>Election Supplies $133.21 PVP</v>
      </c>
      <c r="J1" s="2" t="str">
        <f>"Postage "&amp;(POSTAGE)&amp;" PV"</f>
        <v>Postage 0.137872 PV</v>
      </c>
      <c r="K1" s="2" t="str">
        <f>"MiscFees "&amp;(Misc)&amp;" PV"</f>
        <v>MiscFees 0.300554 PV</v>
      </c>
      <c r="L1" s="2" t="str">
        <f>"Prec Index "&amp;(INDEX)&amp;"  PV"</f>
        <v>Prec Index 0  PV</v>
      </c>
      <c r="M1" s="2" t="str">
        <f>"Roster "&amp;(ROSTER)&amp;" PV"</f>
        <v>Roster 0.011542 PV</v>
      </c>
      <c r="N1" s="2" t="str">
        <f>"Envelopes "&amp;(ENVELOPES)&amp;" PV"</f>
        <v>Envelopes 0.046725 PV</v>
      </c>
      <c r="O1" s="2" t="str">
        <f>"Ballot Print "&amp;(BALLOT)&amp;"  PV"</f>
        <v>Ballot Print 1.719096  PV</v>
      </c>
      <c r="P1" s="2" t="str">
        <f>"Inserts "&amp;(INSERTS)&amp;" PV"</f>
        <v>Inserts 0.573726 PV</v>
      </c>
      <c r="Q1" s="2" t="s">
        <v>49</v>
      </c>
      <c r="R1" s="2" t="str">
        <f>"Program Cards "&amp;(CARDS)&amp;" PV"</f>
        <v>Program Cards 0.005864 PV</v>
      </c>
      <c r="S1" s="2" t="str">
        <f>"Van Rental "&amp;(VAN)&amp;" PV"</f>
        <v>Van Rental 0.003478 PV</v>
      </c>
      <c r="T1" s="2" t="str">
        <f>"Spanish "&amp;(Spanish)&amp;" PV"</f>
        <v>Spanish 0.020328 PV</v>
      </c>
      <c r="U1" s="2" t="str">
        <f>"ABS L = Req @ "&amp;(ABS_L)&amp;"PV"</f>
        <v>ABS L = Req @ 10.642142PV</v>
      </c>
      <c r="V1" s="2" t="str">
        <f>"P = Perm @"&amp;(Perm)&amp;"PV"</f>
        <v>P = Perm @1.36992PV</v>
      </c>
      <c r="W1" s="2" t="str">
        <f>"M =MB @ "&amp;(MB)&amp;"PV"</f>
        <v>M =MB @ 3.516927PV</v>
      </c>
    </row>
    <row r="2" spans="1:21" ht="13.5" thickTop="1">
      <c r="A2" s="51"/>
      <c r="B2" s="52"/>
      <c r="C2" s="53"/>
      <c r="D2" s="53"/>
      <c r="E2" s="54" t="s">
        <v>20</v>
      </c>
      <c r="F2" s="91">
        <v>539903</v>
      </c>
      <c r="G2" s="98">
        <f>'[2]EOPay'!C44</f>
        <v>691.961821</v>
      </c>
      <c r="K2" s="99"/>
      <c r="P2" s="67"/>
      <c r="Q2" s="67"/>
      <c r="R2" s="68"/>
      <c r="S2" s="69"/>
      <c r="T2" s="71"/>
      <c r="U2" s="17"/>
    </row>
    <row r="3" spans="1:20" ht="12.75">
      <c r="A3" s="41"/>
      <c r="B3" s="8"/>
      <c r="C3" s="8"/>
      <c r="D3" s="8"/>
      <c r="E3" s="13"/>
      <c r="F3" s="55"/>
      <c r="G3" s="49" t="s">
        <v>6</v>
      </c>
      <c r="K3" s="1"/>
      <c r="Q3" s="9"/>
      <c r="T3" s="71"/>
    </row>
    <row r="4" spans="1:20" ht="13.5" thickBot="1">
      <c r="A4" s="100"/>
      <c r="B4" s="31"/>
      <c r="C4" s="31"/>
      <c r="D4" s="31"/>
      <c r="E4" s="101" t="s">
        <v>12</v>
      </c>
      <c r="F4" s="102">
        <v>615</v>
      </c>
      <c r="G4" s="86"/>
      <c r="H4" s="87"/>
      <c r="I4" s="88"/>
      <c r="J4" s="33"/>
      <c r="K4" s="1"/>
      <c r="L4" s="33"/>
      <c r="M4" s="33"/>
      <c r="N4" s="33"/>
      <c r="O4" s="33"/>
      <c r="P4" s="33"/>
      <c r="Q4" s="58"/>
      <c r="T4" s="71"/>
    </row>
    <row r="5" spans="1:20" ht="14.25" thickBot="1" thickTop="1">
      <c r="A5" s="34"/>
      <c r="B5" s="35"/>
      <c r="C5" s="35"/>
      <c r="D5" s="35"/>
      <c r="E5" s="35"/>
      <c r="F5" s="36"/>
      <c r="G5" s="37" t="s">
        <v>18</v>
      </c>
      <c r="H5" s="38" t="s">
        <v>19</v>
      </c>
      <c r="I5" s="39" t="s">
        <v>10</v>
      </c>
      <c r="J5" s="40" t="s">
        <v>8</v>
      </c>
      <c r="K5" s="59"/>
      <c r="L5" s="72"/>
      <c r="M5" s="48"/>
      <c r="N5" s="73"/>
      <c r="O5" s="105"/>
      <c r="P5" s="106" t="s">
        <v>17</v>
      </c>
      <c r="Q5" s="211">
        <f>'[8]PrecSupply'!D95</f>
        <v>133.21</v>
      </c>
      <c r="R5" s="8"/>
      <c r="T5" s="71"/>
    </row>
    <row r="6" spans="1:20" ht="13.5" thickBot="1">
      <c r="A6" s="41"/>
      <c r="B6" s="8"/>
      <c r="C6" s="8"/>
      <c r="D6" s="8"/>
      <c r="E6" s="8"/>
      <c r="F6" s="28" t="s">
        <v>31</v>
      </c>
      <c r="G6" s="90">
        <v>74437.51</v>
      </c>
      <c r="H6" s="90">
        <v>0</v>
      </c>
      <c r="I6" s="90">
        <f>SUM(G6+H6)</f>
        <v>74437.51</v>
      </c>
      <c r="J6" s="97">
        <f>SUM(I6/F2)</f>
        <v>0.137872</v>
      </c>
      <c r="K6" s="8"/>
      <c r="L6" s="75"/>
      <c r="M6" s="76"/>
      <c r="N6" s="74"/>
      <c r="O6" s="14"/>
      <c r="P6" s="76" t="s">
        <v>13</v>
      </c>
      <c r="Q6" s="198">
        <v>60</v>
      </c>
      <c r="R6" s="8"/>
      <c r="T6" s="71"/>
    </row>
    <row r="7" spans="1:20" ht="14.25" thickBot="1" thickTop="1">
      <c r="A7" s="41"/>
      <c r="B7" s="8"/>
      <c r="C7" s="8"/>
      <c r="D7" s="8"/>
      <c r="E7" s="8"/>
      <c r="F7" s="12" t="s">
        <v>35</v>
      </c>
      <c r="G7" s="90">
        <v>25227.12</v>
      </c>
      <c r="H7" s="90">
        <v>0</v>
      </c>
      <c r="I7" s="90">
        <f>SUM(G7+H7)</f>
        <v>25227.12</v>
      </c>
      <c r="J7" s="97">
        <f>SUM(I7/F2)</f>
        <v>0.046725</v>
      </c>
      <c r="K7" s="8"/>
      <c r="L7" s="75"/>
      <c r="M7" s="76"/>
      <c r="N7" s="74"/>
      <c r="O7" s="14"/>
      <c r="P7" s="76" t="s">
        <v>21</v>
      </c>
      <c r="Q7" s="188">
        <f>SUM(217095+5062.5+3944)/F4</f>
        <v>367.64</v>
      </c>
      <c r="R7" s="8"/>
      <c r="T7" s="71"/>
    </row>
    <row r="8" spans="1:20" ht="14.25" thickBot="1" thickTop="1">
      <c r="A8" s="41"/>
      <c r="B8" s="8"/>
      <c r="C8" s="8"/>
      <c r="D8" s="8"/>
      <c r="E8" s="8"/>
      <c r="F8" s="12" t="s">
        <v>7</v>
      </c>
      <c r="G8" s="90"/>
      <c r="H8" s="107">
        <f>'[1]DPHours'!J30</f>
        <v>0</v>
      </c>
      <c r="I8" s="90">
        <f aca="true" t="shared" si="0" ref="I8:I15">G8+H8</f>
        <v>0</v>
      </c>
      <c r="J8" s="97">
        <f>I8/F2</f>
        <v>0</v>
      </c>
      <c r="K8" s="8"/>
      <c r="L8" s="41"/>
      <c r="M8" s="14"/>
      <c r="N8" s="14"/>
      <c r="O8" s="14"/>
      <c r="P8" s="76" t="s">
        <v>14</v>
      </c>
      <c r="Q8" s="187">
        <v>0.75</v>
      </c>
      <c r="R8" s="8"/>
      <c r="T8" s="71"/>
    </row>
    <row r="9" spans="1:20" ht="14.25" thickBot="1" thickTop="1">
      <c r="A9" s="41"/>
      <c r="B9" s="8"/>
      <c r="C9" s="8"/>
      <c r="D9" s="8"/>
      <c r="E9" s="8"/>
      <c r="F9" s="12" t="s">
        <v>41</v>
      </c>
      <c r="G9" s="90">
        <f>5886.39+281.7+63.3</f>
        <v>6231.39</v>
      </c>
      <c r="H9" s="107">
        <v>0</v>
      </c>
      <c r="I9" s="90">
        <f t="shared" si="0"/>
        <v>6231.39</v>
      </c>
      <c r="J9" s="97">
        <f>I9/F2</f>
        <v>0.011542</v>
      </c>
      <c r="K9" s="8"/>
      <c r="L9" s="61"/>
      <c r="M9" s="14"/>
      <c r="N9" s="14"/>
      <c r="O9" s="14"/>
      <c r="P9" s="76" t="s">
        <v>22</v>
      </c>
      <c r="Q9" s="187">
        <v>0.67</v>
      </c>
      <c r="R9" s="8"/>
      <c r="T9" s="71"/>
    </row>
    <row r="10" spans="1:20" ht="14.25" thickBot="1" thickTop="1">
      <c r="A10" s="41"/>
      <c r="B10" s="8"/>
      <c r="C10" s="8"/>
      <c r="D10" s="8"/>
      <c r="E10" s="8"/>
      <c r="F10" s="92" t="s">
        <v>33</v>
      </c>
      <c r="G10" s="90">
        <v>928145.25</v>
      </c>
      <c r="H10" s="90">
        <v>0</v>
      </c>
      <c r="I10" s="90">
        <f t="shared" si="0"/>
        <v>928145.25</v>
      </c>
      <c r="J10" s="97">
        <f>I10/F2</f>
        <v>1.719096</v>
      </c>
      <c r="K10" s="8"/>
      <c r="L10" s="61"/>
      <c r="M10" s="14"/>
      <c r="N10" s="14"/>
      <c r="O10" s="14"/>
      <c r="P10" s="189" t="s">
        <v>23</v>
      </c>
      <c r="Q10" s="188">
        <v>0.13</v>
      </c>
      <c r="R10" s="8"/>
      <c r="T10" s="71"/>
    </row>
    <row r="11" spans="1:20" ht="14.25" thickBot="1" thickTop="1">
      <c r="A11" s="41"/>
      <c r="B11" s="8"/>
      <c r="C11" s="8"/>
      <c r="D11" s="8"/>
      <c r="E11" s="8"/>
      <c r="F11" s="13" t="s">
        <v>42</v>
      </c>
      <c r="G11" s="90">
        <f>16892.49+76128.98+216734.9</f>
        <v>309756.37</v>
      </c>
      <c r="H11" s="107">
        <v>0</v>
      </c>
      <c r="I11" s="90">
        <f t="shared" si="0"/>
        <v>309756.37</v>
      </c>
      <c r="J11" s="97">
        <f>I11/F2</f>
        <v>0.573726</v>
      </c>
      <c r="K11" s="8"/>
      <c r="L11" s="61"/>
      <c r="M11" s="14"/>
      <c r="N11" s="14"/>
      <c r="O11" s="14"/>
      <c r="P11" s="5"/>
      <c r="Q11" s="190"/>
      <c r="R11" s="8"/>
      <c r="T11" s="71"/>
    </row>
    <row r="12" spans="1:20" ht="14.25" thickBot="1" thickTop="1">
      <c r="A12" s="41"/>
      <c r="B12" s="8"/>
      <c r="C12" s="8"/>
      <c r="D12" s="8"/>
      <c r="E12" s="8"/>
      <c r="F12" s="12" t="s">
        <v>34</v>
      </c>
      <c r="G12" s="90">
        <v>3165.78</v>
      </c>
      <c r="H12" s="90">
        <v>0</v>
      </c>
      <c r="I12" s="90">
        <f t="shared" si="0"/>
        <v>3165.78</v>
      </c>
      <c r="J12" s="97">
        <f>I12/F2</f>
        <v>0.005864</v>
      </c>
      <c r="K12" s="8"/>
      <c r="L12" s="41"/>
      <c r="M12" s="8"/>
      <c r="N12" s="8"/>
      <c r="O12" s="8"/>
      <c r="P12" s="5"/>
      <c r="Q12" s="191"/>
      <c r="R12" s="8"/>
      <c r="T12" s="71"/>
    </row>
    <row r="13" spans="1:20" ht="14.25" thickBot="1" thickTop="1">
      <c r="A13" s="41"/>
      <c r="B13" s="8"/>
      <c r="C13" s="8"/>
      <c r="D13" s="8"/>
      <c r="E13" s="8"/>
      <c r="F13" s="12" t="s">
        <v>9</v>
      </c>
      <c r="G13" s="103">
        <v>1877.56</v>
      </c>
      <c r="H13" s="90">
        <v>0</v>
      </c>
      <c r="I13" s="90">
        <f t="shared" si="0"/>
        <v>1877.56</v>
      </c>
      <c r="J13" s="97">
        <f>I13/F2</f>
        <v>0.003478</v>
      </c>
      <c r="K13" s="8"/>
      <c r="L13" s="41"/>
      <c r="M13" s="8"/>
      <c r="N13" s="8"/>
      <c r="O13" s="8"/>
      <c r="P13" s="192"/>
      <c r="Q13" s="191"/>
      <c r="R13" s="8"/>
      <c r="T13" s="71"/>
    </row>
    <row r="14" spans="1:20" ht="14.25" thickBot="1" thickTop="1">
      <c r="A14" s="41"/>
      <c r="B14" s="8"/>
      <c r="C14" s="8"/>
      <c r="D14" s="8"/>
      <c r="E14" s="8"/>
      <c r="F14" s="89" t="s">
        <v>32</v>
      </c>
      <c r="G14" s="107">
        <f>'[9]Spanish'!D62</f>
        <v>10975.02</v>
      </c>
      <c r="H14" s="107">
        <f>'[6]SPHours'!J24</f>
        <v>0</v>
      </c>
      <c r="I14" s="90">
        <f t="shared" si="0"/>
        <v>10975.02</v>
      </c>
      <c r="J14" s="97">
        <f>I14/F2</f>
        <v>0.020328</v>
      </c>
      <c r="K14" s="8"/>
      <c r="L14" s="41"/>
      <c r="M14" s="8"/>
      <c r="N14" s="8"/>
      <c r="O14" s="8"/>
      <c r="P14" s="194" t="s">
        <v>15</v>
      </c>
      <c r="Q14" s="191">
        <v>0.0825</v>
      </c>
      <c r="R14" s="8"/>
      <c r="T14" s="71"/>
    </row>
    <row r="15" spans="1:20" ht="14.25" thickBot="1" thickTop="1">
      <c r="A15" s="42"/>
      <c r="B15" s="43"/>
      <c r="C15" s="43"/>
      <c r="D15" s="43"/>
      <c r="E15" s="43"/>
      <c r="F15" s="202" t="s">
        <v>40</v>
      </c>
      <c r="G15" s="204">
        <f>'[3]Misc'!B94</f>
        <v>162270.21</v>
      </c>
      <c r="H15" s="203">
        <v>0</v>
      </c>
      <c r="I15" s="205">
        <f t="shared" si="0"/>
        <v>162270.21</v>
      </c>
      <c r="J15" s="206">
        <f>I15/F2</f>
        <v>0.300554</v>
      </c>
      <c r="K15" s="8"/>
      <c r="L15" s="56"/>
      <c r="M15" s="57"/>
      <c r="N15" s="57"/>
      <c r="O15" s="57"/>
      <c r="P15" s="193"/>
      <c r="Q15" s="191"/>
      <c r="R15" s="8"/>
      <c r="T15" s="71"/>
    </row>
    <row r="16" spans="1:20" ht="14.25" thickBot="1" thickTop="1">
      <c r="A16" s="27"/>
      <c r="B16" s="31"/>
      <c r="C16" s="31"/>
      <c r="D16" s="31"/>
      <c r="E16" s="31"/>
      <c r="F16" s="31"/>
      <c r="G16" s="31"/>
      <c r="H16" s="31"/>
      <c r="I16" s="31"/>
      <c r="J16" s="31"/>
      <c r="K16" s="80"/>
      <c r="L16" s="31"/>
      <c r="M16" s="31"/>
      <c r="N16" s="31"/>
      <c r="O16" s="31"/>
      <c r="P16" s="31"/>
      <c r="Q16" s="27"/>
      <c r="T16" s="71"/>
    </row>
    <row r="17" spans="2:20" ht="14.25" thickBot="1" thickTop="1">
      <c r="B17" s="113" t="s">
        <v>47</v>
      </c>
      <c r="C17" s="114"/>
      <c r="D17" s="114"/>
      <c r="E17" s="114"/>
      <c r="F17" s="115"/>
      <c r="G17" s="116"/>
      <c r="H17" s="199" t="s">
        <v>48</v>
      </c>
      <c r="I17" s="116"/>
      <c r="J17" s="116"/>
      <c r="K17" s="117"/>
      <c r="L17" s="114"/>
      <c r="M17" s="118"/>
      <c r="N17" s="116"/>
      <c r="O17" s="119" t="s">
        <v>16</v>
      </c>
      <c r="P17" s="120">
        <v>39756</v>
      </c>
      <c r="T17" s="71"/>
    </row>
    <row r="18" spans="1:20" ht="14.25" thickBot="1" thickTop="1">
      <c r="A18" s="33"/>
      <c r="B18" s="31"/>
      <c r="C18" s="31"/>
      <c r="D18" s="31"/>
      <c r="E18" s="31"/>
      <c r="F18" s="31"/>
      <c r="G18" s="31"/>
      <c r="H18" s="31"/>
      <c r="I18" s="31"/>
      <c r="J18" s="31"/>
      <c r="K18" s="112"/>
      <c r="L18" s="31"/>
      <c r="M18" s="31"/>
      <c r="N18" s="31"/>
      <c r="O18" s="31"/>
      <c r="P18" s="31"/>
      <c r="Q18" s="33"/>
      <c r="R18" s="8"/>
      <c r="T18" s="71"/>
    </row>
    <row r="19" spans="1:20" ht="13.5" thickTop="1">
      <c r="A19" s="137"/>
      <c r="B19" s="44"/>
      <c r="C19" s="44"/>
      <c r="D19" s="44"/>
      <c r="E19" s="44"/>
      <c r="F19" s="44"/>
      <c r="G19" s="37" t="s">
        <v>24</v>
      </c>
      <c r="H19" s="38" t="s">
        <v>26</v>
      </c>
      <c r="I19" s="37" t="s">
        <v>27</v>
      </c>
      <c r="J19" s="138" t="s">
        <v>46</v>
      </c>
      <c r="K19" s="138" t="s">
        <v>28</v>
      </c>
      <c r="L19" s="37" t="s">
        <v>8</v>
      </c>
      <c r="M19" s="44"/>
      <c r="N19" s="44"/>
      <c r="O19" s="44"/>
      <c r="P19" s="44"/>
      <c r="Q19" s="139"/>
      <c r="R19" s="8"/>
      <c r="T19" s="71"/>
    </row>
    <row r="20" spans="1:20" ht="12.75">
      <c r="A20" s="60"/>
      <c r="B20" s="68" t="s">
        <v>25</v>
      </c>
      <c r="C20" s="62"/>
      <c r="D20" s="63"/>
      <c r="E20" s="6"/>
      <c r="F20" s="64"/>
      <c r="G20" s="122">
        <f>'[4]VBMRequest'!B1</f>
        <v>40471</v>
      </c>
      <c r="H20" s="123">
        <f>'[5]AbsHours'!I140</f>
        <v>7003.63</v>
      </c>
      <c r="I20" s="123">
        <f>'[5]AbsHours'!O140</f>
        <v>175281.61</v>
      </c>
      <c r="J20" s="123">
        <f>'[4]VBMRequest'!D38-Master!I20</f>
        <v>255416.51</v>
      </c>
      <c r="K20" s="200">
        <f>SUM(I20+J20)</f>
        <v>430698.12</v>
      </c>
      <c r="L20" s="150">
        <f>SUM(K20/G20)</f>
        <v>10.642142</v>
      </c>
      <c r="M20" s="65"/>
      <c r="O20" s="66"/>
      <c r="P20" s="121"/>
      <c r="Q20" s="55"/>
      <c r="R20" s="8"/>
      <c r="T20" s="71"/>
    </row>
    <row r="21" spans="1:20" ht="12.75">
      <c r="A21" s="127"/>
      <c r="B21" s="68" t="s">
        <v>29</v>
      </c>
      <c r="C21" s="22"/>
      <c r="D21" s="126"/>
      <c r="E21" s="125"/>
      <c r="F21" s="124"/>
      <c r="G21" s="122">
        <f>'[4]VBMPermanent'!B1</f>
        <v>215303</v>
      </c>
      <c r="H21" s="123">
        <f>'[5]PermHours'!I33</f>
        <v>551.86</v>
      </c>
      <c r="I21" s="123">
        <f>'[5]PermHours'!O33</f>
        <v>16640.13</v>
      </c>
      <c r="J21" s="123">
        <f>'[4]VBMPermanent'!D46-Master!I21</f>
        <v>278307.69</v>
      </c>
      <c r="K21" s="201">
        <f>SUM(I21+J21)</f>
        <v>294947.82</v>
      </c>
      <c r="L21" s="150">
        <f>SUM(K21/G21)</f>
        <v>1.36992</v>
      </c>
      <c r="M21" s="5"/>
      <c r="Q21" s="45"/>
      <c r="R21" s="8"/>
      <c r="T21" s="71"/>
    </row>
    <row r="22" spans="1:20" ht="13.5" thickBot="1">
      <c r="A22" s="140"/>
      <c r="B22" s="141" t="s">
        <v>30</v>
      </c>
      <c r="C22" s="142"/>
      <c r="D22" s="143"/>
      <c r="E22" s="144"/>
      <c r="F22" s="145"/>
      <c r="G22" s="146">
        <f>'[4]VBMMandatory'!B1</f>
        <v>23305</v>
      </c>
      <c r="H22" s="147">
        <f>'[5]MBHours'!I49</f>
        <v>525.24</v>
      </c>
      <c r="I22" s="147">
        <f>'[5]MBHours'!O49</f>
        <v>13977.82</v>
      </c>
      <c r="J22" s="147">
        <f>'[4]VBMMandatory'!D26-Master!I22</f>
        <v>67984.16</v>
      </c>
      <c r="K22" s="148">
        <f>SUM(I22+J22)</f>
        <v>81961.98</v>
      </c>
      <c r="L22" s="149">
        <f>SUM(K22/G22)</f>
        <v>3.516927</v>
      </c>
      <c r="M22" s="57"/>
      <c r="N22" s="57"/>
      <c r="O22" s="57"/>
      <c r="P22" s="57"/>
      <c r="Q22" s="104"/>
      <c r="R22" s="8"/>
      <c r="T22" s="71"/>
    </row>
    <row r="23" spans="1:20" ht="13.5" thickTop="1">
      <c r="A23" s="128"/>
      <c r="B23" s="129"/>
      <c r="C23" s="129"/>
      <c r="D23" s="129"/>
      <c r="E23" s="130"/>
      <c r="F23" s="131"/>
      <c r="G23" s="132"/>
      <c r="H23" s="133"/>
      <c r="I23" s="134"/>
      <c r="J23" s="135"/>
      <c r="K23" s="135"/>
      <c r="L23" s="27"/>
      <c r="M23" s="27"/>
      <c r="N23" s="27"/>
      <c r="O23" s="27"/>
      <c r="P23" s="27"/>
      <c r="Q23" s="136"/>
      <c r="R23" s="8"/>
      <c r="T23" s="71"/>
    </row>
    <row r="24" spans="1:20" ht="12" customHeight="1">
      <c r="A24" s="46"/>
      <c r="B24" s="22"/>
      <c r="C24" s="22"/>
      <c r="D24" s="22"/>
      <c r="E24" s="22"/>
      <c r="F24" s="13"/>
      <c r="G24" s="85"/>
      <c r="H24" s="81"/>
      <c r="I24" s="82"/>
      <c r="J24" s="18"/>
      <c r="K24" s="18"/>
      <c r="Q24" s="45"/>
      <c r="R24" s="8"/>
      <c r="T24" s="71"/>
    </row>
    <row r="25" spans="1:20" ht="12.75">
      <c r="A25" s="47"/>
      <c r="B25" s="23"/>
      <c r="C25" s="23"/>
      <c r="D25" s="23"/>
      <c r="E25" s="23"/>
      <c r="F25" s="24"/>
      <c r="G25" s="84"/>
      <c r="H25" s="83"/>
      <c r="I25" s="30"/>
      <c r="J25" s="19"/>
      <c r="K25" s="16"/>
      <c r="Q25" s="45"/>
      <c r="R25" s="8"/>
      <c r="T25" s="71"/>
    </row>
    <row r="26" spans="1:20" ht="12.75">
      <c r="A26" s="41"/>
      <c r="B26" s="14"/>
      <c r="C26" s="14"/>
      <c r="D26" s="14"/>
      <c r="E26" s="14"/>
      <c r="F26" s="13"/>
      <c r="G26" s="20"/>
      <c r="H26" s="3"/>
      <c r="J26" s="19"/>
      <c r="K26" s="19"/>
      <c r="L26" s="25"/>
      <c r="Q26" s="45"/>
      <c r="R26" s="8"/>
      <c r="T26" s="71"/>
    </row>
    <row r="27" spans="1:20" ht="13.5" thickBot="1">
      <c r="A27" s="79"/>
      <c r="B27" s="153"/>
      <c r="C27" s="153"/>
      <c r="D27" s="153"/>
      <c r="E27" s="153"/>
      <c r="F27" s="154"/>
      <c r="G27" s="155"/>
      <c r="H27" s="208"/>
      <c r="I27" s="33"/>
      <c r="J27" s="156"/>
      <c r="K27" s="157"/>
      <c r="L27" s="212"/>
      <c r="M27" s="33"/>
      <c r="N27" s="33"/>
      <c r="O27" s="33"/>
      <c r="P27" s="33"/>
      <c r="Q27" s="158"/>
      <c r="R27" s="8"/>
      <c r="T27" s="71"/>
    </row>
    <row r="28" spans="1:18" ht="12.75">
      <c r="A28" s="159"/>
      <c r="B28" s="160"/>
      <c r="C28" s="161"/>
      <c r="D28" s="161"/>
      <c r="E28" s="161"/>
      <c r="F28" s="161"/>
      <c r="G28" s="162" t="s">
        <v>11</v>
      </c>
      <c r="H28" s="207" t="s">
        <v>38</v>
      </c>
      <c r="I28" s="163" t="s">
        <v>36</v>
      </c>
      <c r="J28" s="164" t="s">
        <v>44</v>
      </c>
      <c r="K28" s="164" t="s">
        <v>45</v>
      </c>
      <c r="L28" s="27"/>
      <c r="M28" s="161"/>
      <c r="N28" s="161"/>
      <c r="O28" s="161"/>
      <c r="P28" s="165"/>
      <c r="Q28" s="166"/>
      <c r="R28" s="8"/>
    </row>
    <row r="29" spans="1:18" ht="12.75">
      <c r="A29" s="167"/>
      <c r="B29" s="11"/>
      <c r="C29" s="11"/>
      <c r="D29" s="10"/>
      <c r="E29" s="11"/>
      <c r="F29" s="92" t="s">
        <v>37</v>
      </c>
      <c r="G29" s="107">
        <f>'[7]TotalDirectLaborBenefits'!G7</f>
        <v>31799.58</v>
      </c>
      <c r="H29" s="107">
        <f>'[7]TotalDirectLaborBenefits'!J7</f>
        <v>653126.27</v>
      </c>
      <c r="I29" s="107">
        <f>'[7]TotalDirectLaborBenefits'!L7</f>
        <v>230836.81</v>
      </c>
      <c r="J29" s="107">
        <f>'[7]TotalDirectLaborBenefits'!M10</f>
        <v>1016557.53</v>
      </c>
      <c r="K29" s="210">
        <f>H29+I29+J29</f>
        <v>1900520.61</v>
      </c>
      <c r="L29" s="3">
        <f>K29/F2</f>
        <v>3.52011492805189</v>
      </c>
      <c r="Q29" s="168"/>
      <c r="R29" s="8"/>
    </row>
    <row r="30" spans="1:18" ht="12.75">
      <c r="A30" s="167"/>
      <c r="B30" s="8"/>
      <c r="C30" s="8"/>
      <c r="D30" s="8"/>
      <c r="E30" s="8"/>
      <c r="F30" s="92"/>
      <c r="G30" s="15"/>
      <c r="H30" s="107"/>
      <c r="I30" s="109"/>
      <c r="J30" s="109"/>
      <c r="Q30" s="168"/>
      <c r="R30" s="8"/>
    </row>
    <row r="31" spans="1:18" ht="12.75">
      <c r="A31" s="167"/>
      <c r="B31" s="8"/>
      <c r="C31" s="8"/>
      <c r="D31" s="8"/>
      <c r="E31" s="8"/>
      <c r="F31" s="92"/>
      <c r="G31" s="15"/>
      <c r="H31" s="107"/>
      <c r="I31" s="109"/>
      <c r="J31" s="109"/>
      <c r="Q31" s="168"/>
      <c r="R31" s="8"/>
    </row>
    <row r="32" spans="1:18" ht="12.75">
      <c r="A32" s="167"/>
      <c r="B32" s="14"/>
      <c r="C32" s="14"/>
      <c r="D32" s="14"/>
      <c r="E32" s="14"/>
      <c r="F32" s="92"/>
      <c r="G32" s="15"/>
      <c r="H32" s="107"/>
      <c r="I32" s="109"/>
      <c r="J32" s="109"/>
      <c r="Q32" s="168"/>
      <c r="R32" s="8"/>
    </row>
    <row r="33" spans="1:18" ht="12.75">
      <c r="A33" s="167"/>
      <c r="B33" s="8"/>
      <c r="C33" s="8"/>
      <c r="D33" s="8"/>
      <c r="E33" s="8"/>
      <c r="F33" s="92"/>
      <c r="G33" s="110"/>
      <c r="H33" s="107"/>
      <c r="I33" s="109"/>
      <c r="J33" s="108"/>
      <c r="N33" s="152"/>
      <c r="P33" s="151"/>
      <c r="Q33" s="168"/>
      <c r="R33" s="8"/>
    </row>
    <row r="34" spans="1:18" ht="12.75">
      <c r="A34" s="167"/>
      <c r="B34" s="8"/>
      <c r="C34" s="8"/>
      <c r="D34" s="8"/>
      <c r="E34" s="8"/>
      <c r="F34" s="92"/>
      <c r="G34" s="26"/>
      <c r="H34" s="107"/>
      <c r="I34" s="109"/>
      <c r="J34" s="109"/>
      <c r="Q34" s="168"/>
      <c r="R34" s="8"/>
    </row>
    <row r="35" spans="1:18" ht="12.75">
      <c r="A35" s="167"/>
      <c r="B35" s="11"/>
      <c r="C35" s="11"/>
      <c r="D35" s="10"/>
      <c r="E35" s="11"/>
      <c r="F35" s="92"/>
      <c r="G35" s="16"/>
      <c r="H35" s="107"/>
      <c r="I35" s="109"/>
      <c r="J35" s="108"/>
      <c r="K35" s="78"/>
      <c r="Q35" s="168"/>
      <c r="R35" s="8"/>
    </row>
    <row r="36" spans="1:18" ht="12.75">
      <c r="A36" s="167"/>
      <c r="B36" s="8"/>
      <c r="C36" s="8"/>
      <c r="D36" s="8"/>
      <c r="E36" s="8"/>
      <c r="F36" s="94"/>
      <c r="G36" s="77"/>
      <c r="H36" s="111"/>
      <c r="I36" s="109"/>
      <c r="J36" s="108"/>
      <c r="K36" s="176"/>
      <c r="Q36" s="168"/>
      <c r="R36" s="8"/>
    </row>
    <row r="37" spans="1:18" ht="12.75">
      <c r="A37" s="209" t="s">
        <v>39</v>
      </c>
      <c r="B37" s="8"/>
      <c r="C37" s="8"/>
      <c r="D37" s="8"/>
      <c r="E37" s="8"/>
      <c r="F37" s="93"/>
      <c r="G37" s="29"/>
      <c r="H37" s="185"/>
      <c r="I37" s="186"/>
      <c r="J37" s="26"/>
      <c r="Q37" s="168"/>
      <c r="R37" s="8"/>
    </row>
    <row r="38" spans="1:18" ht="12.75">
      <c r="A38" s="209" t="s">
        <v>43</v>
      </c>
      <c r="B38" s="8"/>
      <c r="C38" s="8"/>
      <c r="D38" s="8"/>
      <c r="E38" s="8"/>
      <c r="F38" s="92"/>
      <c r="G38" s="29"/>
      <c r="H38" s="21"/>
      <c r="I38" s="109"/>
      <c r="J38" s="26"/>
      <c r="M38" s="197"/>
      <c r="Q38" s="168"/>
      <c r="R38" s="8"/>
    </row>
    <row r="39" spans="1:18" ht="12.75">
      <c r="A39" s="167"/>
      <c r="B39" s="8"/>
      <c r="C39" s="8"/>
      <c r="D39" s="8"/>
      <c r="E39" s="8"/>
      <c r="F39" s="13"/>
      <c r="I39" s="109"/>
      <c r="J39" s="26"/>
      <c r="Q39" s="168"/>
      <c r="R39" s="8"/>
    </row>
    <row r="40" spans="1:18" ht="12.75">
      <c r="A40" s="195"/>
      <c r="B40" s="8"/>
      <c r="C40" s="8"/>
      <c r="D40" s="8"/>
      <c r="E40" s="8"/>
      <c r="F40" s="196"/>
      <c r="I40" s="109"/>
      <c r="J40" s="26"/>
      <c r="Q40" s="168"/>
      <c r="R40" s="8"/>
    </row>
    <row r="41" spans="1:18" ht="12.75">
      <c r="A41" s="167"/>
      <c r="B41" s="8"/>
      <c r="C41" s="8"/>
      <c r="D41" s="8"/>
      <c r="E41" s="8"/>
      <c r="F41" s="93"/>
      <c r="I41" s="186"/>
      <c r="Q41" s="168"/>
      <c r="R41" s="8"/>
    </row>
    <row r="42" spans="1:18" ht="13.5" thickBot="1">
      <c r="A42" s="169"/>
      <c r="B42" s="170"/>
      <c r="C42" s="170"/>
      <c r="D42" s="170"/>
      <c r="E42" s="170"/>
      <c r="F42" s="171"/>
      <c r="G42" s="172"/>
      <c r="H42" s="172"/>
      <c r="I42" s="173"/>
      <c r="J42" s="174"/>
      <c r="K42" s="172"/>
      <c r="L42" s="172"/>
      <c r="M42" s="172"/>
      <c r="N42" s="172"/>
      <c r="O42" s="172"/>
      <c r="P42" s="172"/>
      <c r="Q42" s="175"/>
      <c r="R42" s="8"/>
    </row>
    <row r="43" spans="1:18" ht="12.75">
      <c r="A43" s="177"/>
      <c r="B43" s="178"/>
      <c r="C43" s="178"/>
      <c r="D43" s="178"/>
      <c r="E43" s="178"/>
      <c r="F43" s="179"/>
      <c r="G43" s="31"/>
      <c r="H43" s="31"/>
      <c r="I43" s="180"/>
      <c r="J43" s="181"/>
      <c r="K43" s="112"/>
      <c r="L43" s="182"/>
      <c r="M43" s="183"/>
      <c r="N43" s="31"/>
      <c r="O43" s="112"/>
      <c r="P43" s="182"/>
      <c r="Q43" s="184"/>
      <c r="R43" s="8"/>
    </row>
    <row r="44" ht="12.75">
      <c r="H44" s="3"/>
    </row>
  </sheetData>
  <printOptions gridLines="1" headings="1" horizontalCentered="1"/>
  <pageMargins left="0.2" right="0.2" top="0.4" bottom="0.4" header="0.15" footer="0.2"/>
  <pageSetup horizontalDpi="600" verticalDpi="600" orientation="landscape" scale="70" r:id="rId1"/>
  <headerFooter alignWithMargins="0">
    <oddHeader>&amp;CMASTER ELECTION INFORMATION NOVEMBER 4, 2008 PRESIDENTIAL GENERAL ELECTION
</oddHeader>
    <oddFooter>&amp;L&amp;D     &amp;T&amp;C&amp;P&amp;RSharedDocs:\Election\Billing\112008\ElecInfo\Master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Roxanna Davis</dc:creator>
  <cp:keywords/>
  <dc:description/>
  <cp:lastModifiedBy>Candy Lopez</cp:lastModifiedBy>
  <cp:lastPrinted>2009-07-10T18:10:40Z</cp:lastPrinted>
  <dcterms:created xsi:type="dcterms:W3CDTF">1998-12-29T23:16:08Z</dcterms:created>
  <dcterms:modified xsi:type="dcterms:W3CDTF">2009-07-20T22:11:20Z</dcterms:modified>
  <cp:category/>
  <cp:version/>
  <cp:contentType/>
  <cp:contentStatus/>
</cp:coreProperties>
</file>